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finwealthza-my.sharepoint.com/personal/graeme_redfinwealth_co_za/Documents/Desktop/Documents/PennPark/"/>
    </mc:Choice>
  </mc:AlternateContent>
  <xr:revisionPtr revIDLastSave="39" documentId="8_{7214E598-FC67-412B-A9F8-5035DEDB0CEE}" xr6:coauthVersionLast="47" xr6:coauthVersionMax="47" xr10:uidLastSave="{B30FB7A4-2F61-45A0-B94C-62A1E7860A05}"/>
  <bookViews>
    <workbookView xWindow="-108" yWindow="-108" windowWidth="23256" windowHeight="12456" xr2:uid="{EE2E9831-CB48-4172-81F9-B834E95E029A}"/>
  </bookViews>
  <sheets>
    <sheet name="Sheet1" sheetId="1" r:id="rId1"/>
  </sheets>
  <definedNames>
    <definedName name="_xlnm.Print_Area" localSheetId="0">Sheet1!$A$2:$N$47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M39" i="1"/>
  <c r="L39" i="1"/>
  <c r="J20" i="1"/>
  <c r="J25" i="1"/>
  <c r="J26" i="1"/>
  <c r="J5" i="1"/>
  <c r="K5" i="1" s="1"/>
  <c r="L5" i="1" s="1"/>
  <c r="L6" i="1" s="1"/>
  <c r="L40" i="1" s="1"/>
  <c r="K39" i="1"/>
  <c r="H46" i="1"/>
  <c r="M36" i="1"/>
  <c r="M27" i="1"/>
  <c r="M23" i="1"/>
  <c r="K43" i="1"/>
  <c r="E5" i="1"/>
  <c r="F39" i="1"/>
  <c r="E38" i="1"/>
  <c r="H38" i="1" s="1"/>
  <c r="I38" i="1" s="1"/>
  <c r="J38" i="1" s="1"/>
  <c r="E37" i="1"/>
  <c r="H37" i="1" s="1"/>
  <c r="I37" i="1" s="1"/>
  <c r="J37" i="1" s="1"/>
  <c r="E36" i="1"/>
  <c r="H36" i="1" s="1"/>
  <c r="I36" i="1" s="1"/>
  <c r="J36" i="1" s="1"/>
  <c r="E35" i="1"/>
  <c r="H35" i="1" s="1"/>
  <c r="I35" i="1" s="1"/>
  <c r="J35" i="1" s="1"/>
  <c r="E34" i="1"/>
  <c r="H34" i="1" s="1"/>
  <c r="I34" i="1" s="1"/>
  <c r="J34" i="1" s="1"/>
  <c r="E33" i="1"/>
  <c r="H33" i="1" s="1"/>
  <c r="I33" i="1" s="1"/>
  <c r="J33" i="1" s="1"/>
  <c r="E32" i="1"/>
  <c r="H32" i="1" s="1"/>
  <c r="E31" i="1"/>
  <c r="H31" i="1" s="1"/>
  <c r="I31" i="1" s="1"/>
  <c r="J31" i="1" s="1"/>
  <c r="E30" i="1"/>
  <c r="H30" i="1" s="1"/>
  <c r="I30" i="1" s="1"/>
  <c r="J30" i="1" s="1"/>
  <c r="E29" i="1"/>
  <c r="H29" i="1" s="1"/>
  <c r="I29" i="1" s="1"/>
  <c r="J29" i="1" s="1"/>
  <c r="E28" i="1"/>
  <c r="H28" i="1" s="1"/>
  <c r="E26" i="1"/>
  <c r="H26" i="1" s="1"/>
  <c r="E25" i="1"/>
  <c r="H25" i="1" s="1"/>
  <c r="E24" i="1"/>
  <c r="H24" i="1" s="1"/>
  <c r="I24" i="1" s="1"/>
  <c r="J24" i="1" s="1"/>
  <c r="E23" i="1"/>
  <c r="H23" i="1" s="1"/>
  <c r="I23" i="1" s="1"/>
  <c r="J23" i="1" s="1"/>
  <c r="E22" i="1"/>
  <c r="H22" i="1" s="1"/>
  <c r="I22" i="1" s="1"/>
  <c r="J22" i="1" s="1"/>
  <c r="E20" i="1"/>
  <c r="H20" i="1" s="1"/>
  <c r="E19" i="1"/>
  <c r="H19" i="1" s="1"/>
  <c r="I19" i="1" s="1"/>
  <c r="J19" i="1" s="1"/>
  <c r="E18" i="1"/>
  <c r="H18" i="1" s="1"/>
  <c r="I18" i="1" s="1"/>
  <c r="J18" i="1" s="1"/>
  <c r="E16" i="1"/>
  <c r="H16" i="1" s="1"/>
  <c r="I16" i="1" s="1"/>
  <c r="J16" i="1" s="1"/>
  <c r="E15" i="1"/>
  <c r="H15" i="1" s="1"/>
  <c r="I15" i="1" s="1"/>
  <c r="J15" i="1" s="1"/>
  <c r="E14" i="1"/>
  <c r="H14" i="1" s="1"/>
  <c r="I14" i="1" s="1"/>
  <c r="J14" i="1" s="1"/>
  <c r="E13" i="1"/>
  <c r="E11" i="1"/>
  <c r="H11" i="1" s="1"/>
  <c r="I11" i="1" s="1"/>
  <c r="J11" i="1" s="1"/>
  <c r="E10" i="1"/>
  <c r="H10" i="1" s="1"/>
  <c r="I10" i="1" s="1"/>
  <c r="J10" i="1" s="1"/>
  <c r="E9" i="1"/>
  <c r="H9" i="1" s="1"/>
  <c r="E8" i="1"/>
  <c r="H8" i="1" s="1"/>
  <c r="H6" i="1"/>
  <c r="F6" i="1"/>
  <c r="E4" i="1"/>
  <c r="M5" i="1" l="1"/>
  <c r="M6" i="1" s="1"/>
  <c r="J8" i="1"/>
  <c r="H13" i="1"/>
  <c r="I13" i="1" s="1"/>
  <c r="J13" i="1" s="1"/>
  <c r="J32" i="1"/>
  <c r="I9" i="1"/>
  <c r="J9" i="1" s="1"/>
  <c r="E6" i="1"/>
  <c r="I28" i="1"/>
  <c r="J28" i="1" s="1"/>
  <c r="M40" i="1" l="1"/>
  <c r="J39" i="1"/>
  <c r="I39" i="1"/>
  <c r="H39" i="1"/>
  <c r="H40" i="1" s="1"/>
  <c r="H42" i="1" s="1"/>
  <c r="H44" i="1" l="1"/>
  <c r="I4" i="1"/>
  <c r="J4" i="1" s="1"/>
  <c r="I6" i="1" l="1"/>
  <c r="I40" i="1" s="1"/>
  <c r="J6" i="1" l="1"/>
  <c r="J40" i="1" s="1"/>
  <c r="K4" i="1"/>
  <c r="K6" i="1" s="1"/>
  <c r="K40" i="1" s="1"/>
</calcChain>
</file>

<file path=xl/sharedStrings.xml><?xml version="1.0" encoding="utf-8"?>
<sst xmlns="http://schemas.openxmlformats.org/spreadsheetml/2006/main" count="63" uniqueCount="61">
  <si>
    <t>QNT</t>
  </si>
  <si>
    <t>RATE</t>
  </si>
  <si>
    <t>INC %</t>
  </si>
  <si>
    <t>TOTAL PA</t>
  </si>
  <si>
    <t>SAY</t>
  </si>
  <si>
    <t>Monthly</t>
  </si>
  <si>
    <t>LEVIES</t>
  </si>
  <si>
    <t>B1001</t>
  </si>
  <si>
    <t xml:space="preserve">SUNDRY INCOME </t>
  </si>
  <si>
    <t xml:space="preserve"> - TOTAL INCOME</t>
  </si>
  <si>
    <t>EXPENSES</t>
  </si>
  <si>
    <t>AUDIT</t>
  </si>
  <si>
    <t>BOOKKEEPING</t>
  </si>
  <si>
    <t>BANK CHARGES</t>
  </si>
  <si>
    <t>CLEANING GENERAL MAINT</t>
  </si>
  <si>
    <t>CLUBHOUSE EXPENSES</t>
  </si>
  <si>
    <t xml:space="preserve"> - SWIMMING POOL</t>
  </si>
  <si>
    <t>INSURANCE</t>
  </si>
  <si>
    <t>MAINTENANCE of GROUNDS</t>
  </si>
  <si>
    <t xml:space="preserve"> - GROUNDS</t>
  </si>
  <si>
    <t>PROFESSIONAL FEES - LEGAL</t>
  </si>
  <si>
    <t>REPAIRS</t>
  </si>
  <si>
    <t xml:space="preserve"> - BUILDING REPAIRS (EX CLUBHOUSE)</t>
  </si>
  <si>
    <t xml:space="preserve"> - BUILDING REPAIRS INSUR RECOVERY</t>
  </si>
  <si>
    <t xml:space="preserve"> - EQUIPMENT REPAIRS</t>
  </si>
  <si>
    <t xml:space="preserve"> - PROVISION PEDESTRIAN GATE</t>
  </si>
  <si>
    <t>STAFF COSTS</t>
  </si>
  <si>
    <t xml:space="preserve"> - SALARIES and WAGES</t>
  </si>
  <si>
    <t xml:space="preserve"> - CASUAL WAGES</t>
  </si>
  <si>
    <t xml:space="preserve"> - UIF</t>
  </si>
  <si>
    <t xml:space="preserve"> - STAFF CLOTHING</t>
  </si>
  <si>
    <t xml:space="preserve"> - PARK MANAGEMENT </t>
  </si>
  <si>
    <t>SECURITY</t>
  </si>
  <si>
    <t>SUBSCRIPTIONS</t>
  </si>
  <si>
    <t>REFUSE REMOVAL</t>
  </si>
  <si>
    <t>STAFF TRAINING</t>
  </si>
  <si>
    <t>TELEPHONE - MOBILE</t>
  </si>
  <si>
    <t>WEBSITE</t>
  </si>
  <si>
    <t xml:space="preserve"> - TOTAL EXPENSE</t>
  </si>
  <si>
    <t>BUFFER/UNIT</t>
  </si>
  <si>
    <t>OLD LEVY</t>
  </si>
  <si>
    <t>NEW MONTHLY LEVY</t>
  </si>
  <si>
    <t>NEW LEVY STRESS TEST - 2023/2024</t>
  </si>
  <si>
    <t>Under Collection - Monthly</t>
  </si>
  <si>
    <t xml:space="preserve"> - FENCE PROVISION/REPAIRS</t>
  </si>
  <si>
    <t>Calculated Increase in Monthly Levy</t>
  </si>
  <si>
    <t>INCREASE OVER PREVIOUS YEAR</t>
  </si>
  <si>
    <t>Operational Levy</t>
  </si>
  <si>
    <t>Fence Provision</t>
  </si>
  <si>
    <t>Pedestrian Gate Provision</t>
  </si>
  <si>
    <t>MONTH</t>
  </si>
  <si>
    <t xml:space="preserve">BUDGET </t>
  </si>
  <si>
    <t xml:space="preserve"> - CLUBHOUSE REPAIRS</t>
  </si>
  <si>
    <t>EXPENSED EQUIPMENT</t>
  </si>
  <si>
    <t>NEW LEVY STRESS TEST - 2024/2025</t>
  </si>
  <si>
    <t>TEST</t>
  </si>
  <si>
    <r>
      <t xml:space="preserve">ACTUAL/ </t>
    </r>
    <r>
      <rPr>
        <b/>
        <sz val="12"/>
        <color rgb="FF0070C0"/>
        <rFont val="Calibri"/>
        <family val="2"/>
        <scheme val="minor"/>
      </rPr>
      <t>PROV</t>
    </r>
  </si>
  <si>
    <t>BUDGET  2025</t>
  </si>
  <si>
    <t>SUGGESTED NEW LEVY - SAY</t>
  </si>
  <si>
    <r>
      <t xml:space="preserve"> - GARDEN SERVICE - </t>
    </r>
    <r>
      <rPr>
        <sz val="11"/>
        <color theme="8" tint="-0.249977111117893"/>
        <rFont val="Calibri"/>
        <family val="2"/>
        <scheme val="minor"/>
      </rPr>
      <t>Prov R1500pm</t>
    </r>
  </si>
  <si>
    <r>
      <t>KEY: BLUE Figures</t>
    </r>
    <r>
      <rPr>
        <sz val="11"/>
        <color theme="8" tint="0.39997558519241921"/>
        <rFont val="Calibri"/>
        <family val="2"/>
        <scheme val="minor"/>
      </rPr>
      <t xml:space="preserve"> Provisions R3000, R500,and R750, </t>
    </r>
    <r>
      <rPr>
        <sz val="11"/>
        <color rgb="FFFF0000"/>
        <rFont val="Calibri"/>
        <family val="2"/>
        <scheme val="minor"/>
      </rPr>
      <t xml:space="preserve">New Budget RED figure R2200, </t>
    </r>
    <r>
      <rPr>
        <sz val="11"/>
        <color rgb="FF00B0F0"/>
        <rFont val="Calibri"/>
        <family val="2"/>
        <scheme val="minor"/>
      </rPr>
      <t xml:space="preserve">Shaded Blue Column - New Monthly Budget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</si>
</sst>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R&quot;\ #,##0.00"/>
    <numFmt numFmtId="165" formatCode="&quot;R&quot;#,##0"/>
    <numFmt numFmtId="166" formatCode="0.0%"/>
    <numFmt numFmtId="167" formatCode="&quot;R&quot;#,##0.00"/>
    <numFmt numFmtId="168" formatCode="&quot;R&quot;\ 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8" tint="0.39997558519241921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5" fontId="0" fillId="0" borderId="1" xfId="0" applyNumberFormat="1" applyBorder="1"/>
    <xf numFmtId="1" fontId="0" fillId="0" borderId="1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165" fontId="3" fillId="0" borderId="1" xfId="0" applyNumberFormat="1" applyFont="1" applyBorder="1"/>
    <xf numFmtId="9" fontId="7" fillId="0" borderId="1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65" fontId="8" fillId="0" borderId="1" xfId="0" applyNumberFormat="1" applyFont="1" applyBorder="1"/>
    <xf numFmtId="0" fontId="0" fillId="0" borderId="1" xfId="0" applyBorder="1" applyAlignment="1">
      <alignment wrapText="1"/>
    </xf>
    <xf numFmtId="0" fontId="11" fillId="0" borderId="1" xfId="0" applyFont="1" applyBorder="1"/>
    <xf numFmtId="164" fontId="11" fillId="0" borderId="1" xfId="0" applyNumberFormat="1" applyFont="1" applyBorder="1"/>
    <xf numFmtId="0" fontId="3" fillId="0" borderId="1" xfId="0" applyFont="1" applyBorder="1" applyAlignment="1">
      <alignment wrapText="1"/>
    </xf>
    <xf numFmtId="0" fontId="10" fillId="0" borderId="1" xfId="0" applyFont="1" applyBorder="1"/>
    <xf numFmtId="164" fontId="10" fillId="0" borderId="1" xfId="0" applyNumberFormat="1" applyFont="1" applyBorder="1"/>
    <xf numFmtId="166" fontId="0" fillId="0" borderId="1" xfId="0" applyNumberFormat="1" applyBorder="1" applyAlignment="1">
      <alignment horizontal="center"/>
    </xf>
    <xf numFmtId="164" fontId="0" fillId="0" borderId="0" xfId="0" applyNumberFormat="1"/>
    <xf numFmtId="168" fontId="0" fillId="0" borderId="0" xfId="0" applyNumberFormat="1"/>
    <xf numFmtId="165" fontId="7" fillId="0" borderId="1" xfId="0" applyNumberFormat="1" applyFont="1" applyBorder="1"/>
    <xf numFmtId="165" fontId="9" fillId="0" borderId="1" xfId="0" applyNumberFormat="1" applyFont="1" applyBorder="1"/>
    <xf numFmtId="2" fontId="0" fillId="0" borderId="0" xfId="0" applyNumberFormat="1"/>
    <xf numFmtId="164" fontId="0" fillId="0" borderId="2" xfId="0" applyNumberFormat="1" applyBorder="1"/>
    <xf numFmtId="164" fontId="3" fillId="0" borderId="2" xfId="0" applyNumberFormat="1" applyFont="1" applyBorder="1"/>
    <xf numFmtId="1" fontId="0" fillId="0" borderId="10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1" fontId="3" fillId="0" borderId="12" xfId="0" applyNumberFormat="1" applyFont="1" applyBorder="1"/>
    <xf numFmtId="1" fontId="3" fillId="0" borderId="13" xfId="0" applyNumberFormat="1" applyFont="1" applyBorder="1"/>
    <xf numFmtId="1" fontId="3" fillId="0" borderId="9" xfId="0" applyNumberFormat="1" applyFont="1" applyBorder="1"/>
    <xf numFmtId="1" fontId="9" fillId="0" borderId="9" xfId="0" applyNumberFormat="1" applyFont="1" applyBorder="1"/>
    <xf numFmtId="1" fontId="9" fillId="0" borderId="10" xfId="0" applyNumberFormat="1" applyFont="1" applyBorder="1"/>
    <xf numFmtId="1" fontId="0" fillId="0" borderId="14" xfId="0" applyNumberFormat="1" applyBorder="1"/>
    <xf numFmtId="1" fontId="3" fillId="0" borderId="15" xfId="0" applyNumberFormat="1" applyFont="1" applyBorder="1"/>
    <xf numFmtId="1" fontId="3" fillId="0" borderId="17" xfId="0" applyNumberFormat="1" applyFont="1" applyBorder="1"/>
    <xf numFmtId="0" fontId="5" fillId="0" borderId="1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" fontId="0" fillId="0" borderId="20" xfId="0" applyNumberFormat="1" applyBorder="1"/>
    <xf numFmtId="0" fontId="0" fillId="0" borderId="7" xfId="0" applyBorder="1"/>
    <xf numFmtId="0" fontId="0" fillId="0" borderId="8" xfId="0" applyBorder="1" applyAlignment="1">
      <alignment horizontal="center"/>
    </xf>
    <xf numFmtId="164" fontId="0" fillId="0" borderId="8" xfId="0" applyNumberFormat="1" applyBorder="1"/>
    <xf numFmtId="165" fontId="0" fillId="0" borderId="8" xfId="0" applyNumberFormat="1" applyBorder="1"/>
    <xf numFmtId="0" fontId="0" fillId="0" borderId="9" xfId="0" applyBorder="1"/>
    <xf numFmtId="164" fontId="0" fillId="0" borderId="10" xfId="0" applyNumberFormat="1" applyBorder="1"/>
    <xf numFmtId="0" fontId="3" fillId="0" borderId="9" xfId="0" applyFont="1" applyBorder="1"/>
    <xf numFmtId="164" fontId="3" fillId="0" borderId="10" xfId="0" applyNumberFormat="1" applyFont="1" applyBorder="1"/>
    <xf numFmtId="0" fontId="8" fillId="0" borderId="9" xfId="0" applyFont="1" applyBorder="1"/>
    <xf numFmtId="0" fontId="9" fillId="0" borderId="9" xfId="0" applyFont="1" applyBorder="1"/>
    <xf numFmtId="0" fontId="0" fillId="0" borderId="9" xfId="0" applyBorder="1" applyAlignment="1">
      <alignment wrapText="1"/>
    </xf>
    <xf numFmtId="164" fontId="0" fillId="0" borderId="11" xfId="0" applyNumberFormat="1" applyBorder="1"/>
    <xf numFmtId="164" fontId="3" fillId="0" borderId="13" xfId="0" applyNumberFormat="1" applyFont="1" applyBorder="1"/>
    <xf numFmtId="0" fontId="3" fillId="0" borderId="9" xfId="0" applyFont="1" applyBorder="1" applyAlignment="1">
      <alignment wrapText="1"/>
    </xf>
    <xf numFmtId="1" fontId="3" fillId="0" borderId="22" xfId="0" applyNumberFormat="1" applyFont="1" applyBorder="1"/>
    <xf numFmtId="0" fontId="0" fillId="0" borderId="23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1" fontId="0" fillId="0" borderId="2" xfId="0" applyNumberFormat="1" applyBorder="1"/>
    <xf numFmtId="1" fontId="0" fillId="0" borderId="30" xfId="0" applyNumberFormat="1" applyBorder="1"/>
    <xf numFmtId="1" fontId="0" fillId="0" borderId="13" xfId="0" applyNumberFormat="1" applyBorder="1"/>
    <xf numFmtId="0" fontId="0" fillId="0" borderId="24" xfId="0" applyBorder="1"/>
    <xf numFmtId="1" fontId="3" fillId="0" borderId="31" xfId="0" applyNumberFormat="1" applyFont="1" applyBorder="1"/>
    <xf numFmtId="2" fontId="3" fillId="0" borderId="0" xfId="0" applyNumberFormat="1" applyFont="1"/>
    <xf numFmtId="164" fontId="5" fillId="0" borderId="30" xfId="0" applyNumberFormat="1" applyFont="1" applyBorder="1" applyAlignment="1">
      <alignment horizontal="center" wrapText="1"/>
    </xf>
    <xf numFmtId="0" fontId="5" fillId="0" borderId="2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7" fillId="0" borderId="9" xfId="0" applyFont="1" applyBorder="1"/>
    <xf numFmtId="0" fontId="0" fillId="0" borderId="5" xfId="0" applyBorder="1"/>
    <xf numFmtId="1" fontId="3" fillId="0" borderId="18" xfId="0" applyNumberFormat="1" applyFont="1" applyBorder="1"/>
    <xf numFmtId="1" fontId="3" fillId="0" borderId="2" xfId="0" applyNumberFormat="1" applyFont="1" applyBorder="1"/>
    <xf numFmtId="1" fontId="3" fillId="0" borderId="36" xfId="0" applyNumberFormat="1" applyFont="1" applyBorder="1"/>
    <xf numFmtId="1" fontId="0" fillId="0" borderId="19" xfId="0" applyNumberFormat="1" applyBorder="1"/>
    <xf numFmtId="0" fontId="3" fillId="0" borderId="21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0" fillId="0" borderId="3" xfId="0" applyBorder="1"/>
    <xf numFmtId="0" fontId="9" fillId="0" borderId="3" xfId="0" applyFont="1" applyBorder="1"/>
    <xf numFmtId="0" fontId="7" fillId="0" borderId="3" xfId="0" applyFont="1" applyBorder="1"/>
    <xf numFmtId="1" fontId="3" fillId="0" borderId="32" xfId="0" applyNumberFormat="1" applyFont="1" applyBorder="1"/>
    <xf numFmtId="1" fontId="7" fillId="0" borderId="7" xfId="0" applyNumberFormat="1" applyFont="1" applyBorder="1"/>
    <xf numFmtId="1" fontId="0" fillId="0" borderId="29" xfId="0" applyNumberFormat="1" applyBorder="1"/>
    <xf numFmtId="1" fontId="0" fillId="0" borderId="26" xfId="0" applyNumberFormat="1" applyBorder="1"/>
    <xf numFmtId="1" fontId="3" fillId="0" borderId="37" xfId="0" applyNumberFormat="1" applyFont="1" applyBorder="1"/>
    <xf numFmtId="1" fontId="0" fillId="0" borderId="38" xfId="0" applyNumberFormat="1" applyBorder="1"/>
    <xf numFmtId="164" fontId="0" fillId="0" borderId="29" xfId="0" applyNumberFormat="1" applyBorder="1"/>
    <xf numFmtId="0" fontId="3" fillId="0" borderId="41" xfId="0" applyFont="1" applyBorder="1" applyAlignment="1">
      <alignment horizontal="center"/>
    </xf>
    <xf numFmtId="1" fontId="0" fillId="0" borderId="40" xfId="0" applyNumberFormat="1" applyBorder="1"/>
    <xf numFmtId="0" fontId="9" fillId="2" borderId="10" xfId="0" applyFont="1" applyFill="1" applyBorder="1"/>
    <xf numFmtId="0" fontId="0" fillId="2" borderId="10" xfId="0" applyFill="1" applyBorder="1"/>
    <xf numFmtId="0" fontId="7" fillId="2" borderId="10" xfId="0" applyFont="1" applyFill="1" applyBorder="1"/>
    <xf numFmtId="1" fontId="3" fillId="2" borderId="11" xfId="0" applyNumberFormat="1" applyFont="1" applyFill="1" applyBorder="1"/>
    <xf numFmtId="1" fontId="3" fillId="2" borderId="17" xfId="0" applyNumberFormat="1" applyFont="1" applyFill="1" applyBorder="1"/>
    <xf numFmtId="0" fontId="3" fillId="2" borderId="34" xfId="0" applyFont="1" applyFill="1" applyBorder="1" applyAlignment="1">
      <alignment horizontal="center"/>
    </xf>
    <xf numFmtId="0" fontId="3" fillId="2" borderId="35" xfId="0" applyFont="1" applyFill="1" applyBorder="1"/>
    <xf numFmtId="0" fontId="0" fillId="2" borderId="33" xfId="0" applyFill="1" applyBorder="1" applyAlignment="1">
      <alignment horizontal="left"/>
    </xf>
    <xf numFmtId="0" fontId="5" fillId="2" borderId="37" xfId="0" applyFont="1" applyFill="1" applyBorder="1" applyAlignment="1">
      <alignment horizontal="center"/>
    </xf>
    <xf numFmtId="1" fontId="2" fillId="2" borderId="10" xfId="0" applyNumberFormat="1" applyFont="1" applyFill="1" applyBorder="1"/>
    <xf numFmtId="1" fontId="0" fillId="2" borderId="11" xfId="0" applyNumberFormat="1" applyFill="1" applyBorder="1"/>
    <xf numFmtId="0" fontId="3" fillId="2" borderId="13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167" fontId="12" fillId="2" borderId="10" xfId="1" applyNumberFormat="1" applyFont="1" applyFill="1" applyBorder="1"/>
    <xf numFmtId="0" fontId="0" fillId="0" borderId="6" xfId="0" applyBorder="1"/>
    <xf numFmtId="164" fontId="0" fillId="0" borderId="6" xfId="0" applyNumberFormat="1" applyBorder="1"/>
    <xf numFmtId="168" fontId="0" fillId="0" borderId="6" xfId="0" applyNumberFormat="1" applyBorder="1"/>
    <xf numFmtId="164" fontId="0" fillId="0" borderId="32" xfId="0" applyNumberFormat="1" applyBorder="1"/>
    <xf numFmtId="0" fontId="3" fillId="0" borderId="38" xfId="0" applyFont="1" applyBorder="1" applyAlignment="1">
      <alignment wrapText="1"/>
    </xf>
    <xf numFmtId="0" fontId="0" fillId="0" borderId="42" xfId="0" applyBorder="1"/>
    <xf numFmtId="164" fontId="0" fillId="0" borderId="42" xfId="0" applyNumberFormat="1" applyBorder="1"/>
    <xf numFmtId="10" fontId="0" fillId="0" borderId="39" xfId="0" applyNumberFormat="1" applyBorder="1"/>
    <xf numFmtId="0" fontId="0" fillId="0" borderId="43" xfId="0" applyBorder="1"/>
    <xf numFmtId="0" fontId="0" fillId="0" borderId="31" xfId="0" applyBorder="1"/>
    <xf numFmtId="2" fontId="3" fillId="2" borderId="44" xfId="0" applyNumberFormat="1" applyFont="1" applyFill="1" applyBorder="1" applyAlignment="1">
      <alignment horizontal="right"/>
    </xf>
    <xf numFmtId="2" fontId="3" fillId="2" borderId="37" xfId="0" applyNumberFormat="1" applyFont="1" applyFill="1" applyBorder="1"/>
    <xf numFmtId="2" fontId="3" fillId="2" borderId="13" xfId="0" applyNumberFormat="1" applyFont="1" applyFill="1" applyBorder="1"/>
    <xf numFmtId="2" fontId="3" fillId="2" borderId="17" xfId="0" applyNumberFormat="1" applyFont="1" applyFill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A8AA6-3577-479D-B728-D2CA80B8BE47}">
  <dimension ref="A1:M51"/>
  <sheetViews>
    <sheetView tabSelected="1" view="pageBreakPreview" topLeftCell="A25" zoomScale="60" zoomScaleNormal="100" workbookViewId="0">
      <selection activeCell="P34" sqref="P34"/>
    </sheetView>
  </sheetViews>
  <sheetFormatPr defaultRowHeight="14.4" x14ac:dyDescent="0.3"/>
  <cols>
    <col min="1" max="1" width="34.109375" customWidth="1"/>
    <col min="2" max="4" width="7.77734375" customWidth="1"/>
    <col min="5" max="5" width="10.77734375" style="21" customWidth="1"/>
    <col min="6" max="6" width="11.77734375" style="21" customWidth="1"/>
    <col min="7" max="7" width="6.77734375" customWidth="1"/>
    <col min="8" max="8" width="11.77734375" style="21" customWidth="1"/>
    <col min="9" max="10" width="10.77734375" customWidth="1"/>
    <col min="11" max="11" width="10.77734375" style="1" customWidth="1"/>
    <col min="12" max="12" width="10.5546875" customWidth="1"/>
    <col min="14" max="14" width="27.88671875" customWidth="1"/>
  </cols>
  <sheetData>
    <row r="1" spans="1:13" ht="15" thickBot="1" x14ac:dyDescent="0.35"/>
    <row r="2" spans="1:13" ht="19.95" customHeight="1" x14ac:dyDescent="0.4">
      <c r="A2" s="124" t="s">
        <v>54</v>
      </c>
      <c r="B2" s="125"/>
      <c r="C2" s="125"/>
      <c r="D2" s="125"/>
      <c r="E2" s="125"/>
      <c r="F2" s="125"/>
      <c r="G2" s="125"/>
      <c r="H2" s="126"/>
      <c r="I2" s="101"/>
      <c r="J2" s="102" t="s">
        <v>57</v>
      </c>
      <c r="K2" s="103"/>
      <c r="L2" s="94" t="s">
        <v>51</v>
      </c>
      <c r="M2" s="75">
        <v>2024</v>
      </c>
    </row>
    <row r="3" spans="1:13" ht="31.8" thickBot="1" x14ac:dyDescent="0.35">
      <c r="A3" s="39" t="s">
        <v>42</v>
      </c>
      <c r="B3" s="40"/>
      <c r="C3" s="40" t="s">
        <v>0</v>
      </c>
      <c r="D3" s="40" t="s">
        <v>50</v>
      </c>
      <c r="E3" s="41" t="s">
        <v>1</v>
      </c>
      <c r="F3" s="42" t="s">
        <v>56</v>
      </c>
      <c r="G3" s="43" t="s">
        <v>2</v>
      </c>
      <c r="H3" s="70" t="s">
        <v>55</v>
      </c>
      <c r="I3" s="71" t="s">
        <v>3</v>
      </c>
      <c r="J3" s="74" t="s">
        <v>5</v>
      </c>
      <c r="K3" s="104" t="s">
        <v>4</v>
      </c>
      <c r="L3" s="72" t="s">
        <v>4</v>
      </c>
      <c r="M3" s="73" t="s">
        <v>5</v>
      </c>
    </row>
    <row r="4" spans="1:13" ht="13.95" customHeight="1" x14ac:dyDescent="0.3">
      <c r="A4" s="45" t="s">
        <v>6</v>
      </c>
      <c r="B4" s="46" t="s">
        <v>7</v>
      </c>
      <c r="C4" s="46">
        <v>30</v>
      </c>
      <c r="D4" s="46">
        <v>11</v>
      </c>
      <c r="E4" s="47">
        <f>F4/D4/C4</f>
        <v>-2050</v>
      </c>
      <c r="F4" s="48">
        <v>-676500</v>
      </c>
      <c r="G4" s="46"/>
      <c r="H4" s="93">
        <v>-2050</v>
      </c>
      <c r="I4" s="88">
        <f>H45*30*12</f>
        <v>792000</v>
      </c>
      <c r="J4" s="89">
        <f>I4/12</f>
        <v>66000</v>
      </c>
      <c r="K4" s="105">
        <f>J4</f>
        <v>66000</v>
      </c>
      <c r="L4" s="81">
        <v>738000</v>
      </c>
      <c r="M4" s="66">
        <v>61500</v>
      </c>
    </row>
    <row r="5" spans="1:13" ht="13.95" customHeight="1" thickBot="1" x14ac:dyDescent="0.35">
      <c r="A5" s="49" t="s">
        <v>8</v>
      </c>
      <c r="B5" s="3"/>
      <c r="C5" s="3">
        <v>30</v>
      </c>
      <c r="D5" s="3">
        <v>11</v>
      </c>
      <c r="E5" s="4">
        <f>F5/D5/C5</f>
        <v>-72.727272727272734</v>
      </c>
      <c r="F5" s="5">
        <v>-24000</v>
      </c>
      <c r="G5" s="3"/>
      <c r="H5" s="26">
        <v>-60</v>
      </c>
      <c r="I5" s="36">
        <v>0</v>
      </c>
      <c r="J5" s="65">
        <f>I5/12</f>
        <v>0</v>
      </c>
      <c r="K5" s="106">
        <f>J5</f>
        <v>0</v>
      </c>
      <c r="L5" s="44">
        <f>K5</f>
        <v>0</v>
      </c>
      <c r="M5" s="30">
        <f>L5/12</f>
        <v>0</v>
      </c>
    </row>
    <row r="6" spans="1:13" ht="13.95" customHeight="1" thickBot="1" x14ac:dyDescent="0.35">
      <c r="A6" s="51" t="s">
        <v>9</v>
      </c>
      <c r="B6" s="8"/>
      <c r="C6" s="3"/>
      <c r="D6" s="3"/>
      <c r="E6" s="9">
        <f>SUM(E4:E5)</f>
        <v>-2122.7272727272725</v>
      </c>
      <c r="F6" s="10">
        <f>SUM(F4:F5)</f>
        <v>-700500</v>
      </c>
      <c r="G6" s="3"/>
      <c r="H6" s="27">
        <f t="shared" ref="H6:M6" si="0">SUM(H4:H5)</f>
        <v>-2110</v>
      </c>
      <c r="I6" s="31">
        <f t="shared" si="0"/>
        <v>792000</v>
      </c>
      <c r="J6" s="78">
        <f t="shared" si="0"/>
        <v>66000</v>
      </c>
      <c r="K6" s="107">
        <f t="shared" si="0"/>
        <v>66000</v>
      </c>
      <c r="L6" s="82">
        <f t="shared" si="0"/>
        <v>738000</v>
      </c>
      <c r="M6" s="38">
        <f t="shared" si="0"/>
        <v>61500</v>
      </c>
    </row>
    <row r="7" spans="1:13" ht="13.95" customHeight="1" x14ac:dyDescent="0.3">
      <c r="A7" s="51" t="s">
        <v>10</v>
      </c>
      <c r="B7" s="8"/>
      <c r="C7" s="3"/>
      <c r="D7" s="3"/>
      <c r="E7" s="4"/>
      <c r="F7" s="5"/>
      <c r="G7" s="3"/>
      <c r="H7" s="26"/>
      <c r="I7" s="33"/>
      <c r="J7" s="79"/>
      <c r="K7" s="108"/>
      <c r="L7" s="83"/>
      <c r="M7" s="32"/>
    </row>
    <row r="8" spans="1:13" ht="13.95" customHeight="1" x14ac:dyDescent="0.3">
      <c r="A8" s="49" t="s">
        <v>11</v>
      </c>
      <c r="B8" s="3">
        <v>3001</v>
      </c>
      <c r="C8" s="3">
        <v>30</v>
      </c>
      <c r="D8" s="3">
        <v>11</v>
      </c>
      <c r="E8" s="4">
        <f>F8/D8/C8</f>
        <v>27.27272727272727</v>
      </c>
      <c r="F8" s="5">
        <v>9000</v>
      </c>
      <c r="G8" s="11">
        <v>0.06</v>
      </c>
      <c r="H8" s="26">
        <f>E8*1</f>
        <v>27.27272727272727</v>
      </c>
      <c r="I8" s="29">
        <v>9000</v>
      </c>
      <c r="J8" s="64">
        <f>I8/12</f>
        <v>750</v>
      </c>
      <c r="K8" s="97">
        <v>750</v>
      </c>
      <c r="L8" s="84">
        <v>8520</v>
      </c>
      <c r="M8" s="28">
        <v>710</v>
      </c>
    </row>
    <row r="9" spans="1:13" ht="13.95" customHeight="1" x14ac:dyDescent="0.3">
      <c r="A9" s="49" t="s">
        <v>12</v>
      </c>
      <c r="B9" s="3">
        <v>3050</v>
      </c>
      <c r="C9" s="3">
        <v>30</v>
      </c>
      <c r="D9" s="3">
        <v>11</v>
      </c>
      <c r="E9" s="4">
        <f>F9/D9/C9</f>
        <v>271.55454545454546</v>
      </c>
      <c r="F9" s="5">
        <v>89613</v>
      </c>
      <c r="G9" s="11">
        <v>0.06</v>
      </c>
      <c r="H9" s="26">
        <f>E9*1.06</f>
        <v>287.84781818181818</v>
      </c>
      <c r="I9" s="29">
        <f>H9*12*30</f>
        <v>103625.21454545454</v>
      </c>
      <c r="J9" s="64">
        <f t="shared" ref="J9:J38" si="1">I9/12</f>
        <v>8635.4345454545455</v>
      </c>
      <c r="K9" s="97">
        <v>8635</v>
      </c>
      <c r="L9" s="84">
        <v>97380</v>
      </c>
      <c r="M9" s="28">
        <v>8115</v>
      </c>
    </row>
    <row r="10" spans="1:13" ht="13.95" customHeight="1" x14ac:dyDescent="0.3">
      <c r="A10" s="49" t="s">
        <v>13</v>
      </c>
      <c r="B10" s="3">
        <v>3150</v>
      </c>
      <c r="C10" s="3">
        <v>30</v>
      </c>
      <c r="D10" s="3">
        <v>11</v>
      </c>
      <c r="E10" s="4">
        <f t="shared" ref="E10:E38" si="2">F10/D10/C10</f>
        <v>14.212121212121213</v>
      </c>
      <c r="F10" s="5">
        <v>4690</v>
      </c>
      <c r="G10" s="12">
        <v>0.06</v>
      </c>
      <c r="H10" s="26">
        <f>E10*1.06</f>
        <v>15.064848484848486</v>
      </c>
      <c r="I10" s="29">
        <f>H10*12*30</f>
        <v>5423.3454545454551</v>
      </c>
      <c r="J10" s="64">
        <f t="shared" si="1"/>
        <v>451.9454545454546</v>
      </c>
      <c r="K10" s="97">
        <v>460</v>
      </c>
      <c r="L10" s="84">
        <v>3960</v>
      </c>
      <c r="M10" s="28">
        <v>330</v>
      </c>
    </row>
    <row r="11" spans="1:13" ht="13.95" customHeight="1" x14ac:dyDescent="0.3">
      <c r="A11" s="49" t="s">
        <v>14</v>
      </c>
      <c r="B11" s="3">
        <v>3300</v>
      </c>
      <c r="C11" s="3">
        <v>30</v>
      </c>
      <c r="D11" s="3">
        <v>11</v>
      </c>
      <c r="E11" s="4">
        <f t="shared" si="2"/>
        <v>6.4242424242424239</v>
      </c>
      <c r="F11" s="5">
        <v>2120</v>
      </c>
      <c r="G11" s="12">
        <v>0.06</v>
      </c>
      <c r="H11" s="26">
        <f>E11*1.06</f>
        <v>6.8096969696969696</v>
      </c>
      <c r="I11" s="29">
        <f t="shared" ref="I11:I38" si="3">H11*12*30</f>
        <v>2451.4909090909091</v>
      </c>
      <c r="J11" s="64">
        <f t="shared" si="1"/>
        <v>204.29090909090908</v>
      </c>
      <c r="K11" s="97">
        <v>205</v>
      </c>
      <c r="L11" s="84">
        <v>2340</v>
      </c>
      <c r="M11" s="28">
        <v>195</v>
      </c>
    </row>
    <row r="12" spans="1:13" ht="13.95" customHeight="1" x14ac:dyDescent="0.3">
      <c r="A12" s="51" t="s">
        <v>15</v>
      </c>
      <c r="B12" s="8">
        <v>3325</v>
      </c>
      <c r="C12" s="3"/>
      <c r="D12" s="3"/>
      <c r="E12" s="4"/>
      <c r="F12" s="5"/>
      <c r="G12" s="12"/>
      <c r="H12" s="26"/>
      <c r="I12" s="29"/>
      <c r="J12" s="64"/>
      <c r="K12" s="97"/>
      <c r="L12" s="84"/>
      <c r="M12" s="28"/>
    </row>
    <row r="13" spans="1:13" ht="13.95" customHeight="1" x14ac:dyDescent="0.3">
      <c r="A13" s="49" t="s">
        <v>52</v>
      </c>
      <c r="B13" s="3">
        <v>3360</v>
      </c>
      <c r="C13" s="3">
        <v>30</v>
      </c>
      <c r="D13" s="3">
        <v>11</v>
      </c>
      <c r="E13" s="4">
        <f t="shared" si="2"/>
        <v>10.030303030303031</v>
      </c>
      <c r="F13" s="5">
        <v>3310</v>
      </c>
      <c r="G13" s="12">
        <v>0.06</v>
      </c>
      <c r="H13" s="26">
        <f>E13*1.06</f>
        <v>10.632121212121213</v>
      </c>
      <c r="I13" s="29">
        <f t="shared" si="3"/>
        <v>3827.5636363636368</v>
      </c>
      <c r="J13" s="64">
        <f t="shared" si="1"/>
        <v>318.9636363636364</v>
      </c>
      <c r="K13" s="97">
        <v>320</v>
      </c>
      <c r="L13" s="84">
        <v>4380</v>
      </c>
      <c r="M13" s="28">
        <v>365</v>
      </c>
    </row>
    <row r="14" spans="1:13" ht="13.95" customHeight="1" x14ac:dyDescent="0.3">
      <c r="A14" s="49" t="s">
        <v>16</v>
      </c>
      <c r="B14" s="3">
        <v>3375</v>
      </c>
      <c r="C14" s="3">
        <v>30</v>
      </c>
      <c r="D14" s="3">
        <v>11</v>
      </c>
      <c r="E14" s="4">
        <f t="shared" si="2"/>
        <v>43.727272727272727</v>
      </c>
      <c r="F14" s="5">
        <v>14430</v>
      </c>
      <c r="G14" s="12">
        <v>0.06</v>
      </c>
      <c r="H14" s="26">
        <f>E14*1.06</f>
        <v>46.350909090909092</v>
      </c>
      <c r="I14" s="29">
        <f t="shared" si="3"/>
        <v>16686.327272727274</v>
      </c>
      <c r="J14" s="64">
        <f t="shared" si="1"/>
        <v>1390.5272727272729</v>
      </c>
      <c r="K14" s="97">
        <v>1395</v>
      </c>
      <c r="L14" s="84">
        <v>16200</v>
      </c>
      <c r="M14" s="28">
        <v>1350</v>
      </c>
    </row>
    <row r="15" spans="1:13" ht="13.95" customHeight="1" x14ac:dyDescent="0.3">
      <c r="A15" s="49" t="s">
        <v>53</v>
      </c>
      <c r="B15" s="3">
        <v>3550</v>
      </c>
      <c r="C15" s="3">
        <v>30</v>
      </c>
      <c r="D15" s="3">
        <v>11</v>
      </c>
      <c r="E15" s="4">
        <f t="shared" si="2"/>
        <v>1.5515151515151515</v>
      </c>
      <c r="F15" s="5">
        <v>512</v>
      </c>
      <c r="G15" s="12">
        <v>0.06</v>
      </c>
      <c r="H15" s="26">
        <f>E15*1.06</f>
        <v>1.6446060606060606</v>
      </c>
      <c r="I15" s="29">
        <f t="shared" si="3"/>
        <v>592.05818181818188</v>
      </c>
      <c r="J15" s="64">
        <f t="shared" si="1"/>
        <v>49.338181818181823</v>
      </c>
      <c r="K15" s="97">
        <v>50</v>
      </c>
      <c r="L15" s="84">
        <v>720</v>
      </c>
      <c r="M15" s="28">
        <v>60</v>
      </c>
    </row>
    <row r="16" spans="1:13" ht="13.95" customHeight="1" x14ac:dyDescent="0.3">
      <c r="A16" s="49" t="s">
        <v>17</v>
      </c>
      <c r="B16" s="3">
        <v>3650</v>
      </c>
      <c r="C16" s="3">
        <v>30</v>
      </c>
      <c r="D16" s="3">
        <v>11</v>
      </c>
      <c r="E16" s="4">
        <f t="shared" si="2"/>
        <v>37.090909090909093</v>
      </c>
      <c r="F16" s="24">
        <v>12240</v>
      </c>
      <c r="G16" s="12">
        <v>0.08</v>
      </c>
      <c r="H16" s="26">
        <f>E16*1.08</f>
        <v>40.058181818181822</v>
      </c>
      <c r="I16" s="29">
        <f t="shared" si="3"/>
        <v>14420.945454545456</v>
      </c>
      <c r="J16" s="64">
        <f t="shared" si="1"/>
        <v>1201.7454545454545</v>
      </c>
      <c r="K16" s="97">
        <v>1200</v>
      </c>
      <c r="L16" s="84">
        <v>12660</v>
      </c>
      <c r="M16" s="28">
        <v>1055</v>
      </c>
    </row>
    <row r="17" spans="1:13" ht="13.95" customHeight="1" x14ac:dyDescent="0.3">
      <c r="A17" s="51" t="s">
        <v>18</v>
      </c>
      <c r="B17" s="8">
        <v>3850</v>
      </c>
      <c r="C17" s="3"/>
      <c r="D17" s="3"/>
      <c r="E17" s="4"/>
      <c r="F17" s="5"/>
      <c r="G17" s="11"/>
      <c r="H17" s="26"/>
      <c r="I17" s="29"/>
      <c r="J17" s="64"/>
      <c r="K17" s="97"/>
      <c r="L17" s="84"/>
      <c r="M17" s="28"/>
    </row>
    <row r="18" spans="1:13" ht="13.95" customHeight="1" x14ac:dyDescent="0.3">
      <c r="A18" s="49" t="s">
        <v>19</v>
      </c>
      <c r="B18" s="3">
        <v>3850</v>
      </c>
      <c r="C18" s="3">
        <v>30</v>
      </c>
      <c r="D18" s="3">
        <v>11</v>
      </c>
      <c r="E18" s="4">
        <f t="shared" si="2"/>
        <v>33.86363636363636</v>
      </c>
      <c r="F18" s="5">
        <v>11175</v>
      </c>
      <c r="G18" s="11">
        <v>0.06</v>
      </c>
      <c r="H18" s="26">
        <f>E18*1.06</f>
        <v>35.895454545454541</v>
      </c>
      <c r="I18" s="29">
        <f t="shared" si="3"/>
        <v>12922.363636363634</v>
      </c>
      <c r="J18" s="64">
        <f t="shared" si="1"/>
        <v>1076.8636363636363</v>
      </c>
      <c r="K18" s="97">
        <v>1080</v>
      </c>
      <c r="L18" s="84">
        <v>5760</v>
      </c>
      <c r="M18" s="28">
        <v>480</v>
      </c>
    </row>
    <row r="19" spans="1:13" ht="13.95" customHeight="1" x14ac:dyDescent="0.3">
      <c r="A19" s="49" t="s">
        <v>59</v>
      </c>
      <c r="B19" s="3">
        <v>3900</v>
      </c>
      <c r="C19" s="3">
        <v>30</v>
      </c>
      <c r="D19" s="3">
        <v>11</v>
      </c>
      <c r="E19" s="4">
        <f t="shared" si="2"/>
        <v>279.09090909090907</v>
      </c>
      <c r="F19" s="5">
        <v>92100</v>
      </c>
      <c r="G19" s="12">
        <v>0.06</v>
      </c>
      <c r="H19" s="26">
        <f>E19*1.06</f>
        <v>295.83636363636361</v>
      </c>
      <c r="I19" s="29">
        <f t="shared" si="3"/>
        <v>106501.09090909091</v>
      </c>
      <c r="J19" s="64">
        <f t="shared" si="1"/>
        <v>8875.0909090909099</v>
      </c>
      <c r="K19" s="97">
        <v>8875</v>
      </c>
      <c r="L19" s="84">
        <v>103260</v>
      </c>
      <c r="M19" s="28">
        <v>8605</v>
      </c>
    </row>
    <row r="20" spans="1:13" ht="13.95" customHeight="1" x14ac:dyDescent="0.3">
      <c r="A20" s="53" t="s">
        <v>20</v>
      </c>
      <c r="B20" s="3">
        <v>4250</v>
      </c>
      <c r="C20" s="3">
        <v>30</v>
      </c>
      <c r="D20" s="3">
        <v>11</v>
      </c>
      <c r="E20" s="4">
        <f t="shared" si="2"/>
        <v>18.181818181818183</v>
      </c>
      <c r="F20" s="13">
        <v>6000</v>
      </c>
      <c r="G20" s="12">
        <v>0</v>
      </c>
      <c r="H20" s="26">
        <f>E20*1</f>
        <v>18.181818181818183</v>
      </c>
      <c r="I20" s="34">
        <v>6000</v>
      </c>
      <c r="J20" s="64">
        <f t="shared" si="1"/>
        <v>500</v>
      </c>
      <c r="K20" s="96">
        <v>500</v>
      </c>
      <c r="L20" s="85">
        <v>6000</v>
      </c>
      <c r="M20" s="35">
        <v>500</v>
      </c>
    </row>
    <row r="21" spans="1:13" ht="13.95" customHeight="1" x14ac:dyDescent="0.3">
      <c r="A21" s="51" t="s">
        <v>21</v>
      </c>
      <c r="B21" s="8"/>
      <c r="C21" s="3"/>
      <c r="D21" s="3">
        <v>11</v>
      </c>
      <c r="E21" s="4"/>
      <c r="F21" s="5"/>
      <c r="G21" s="12"/>
      <c r="H21" s="26"/>
      <c r="I21" s="29"/>
      <c r="J21" s="64"/>
      <c r="K21" s="97"/>
      <c r="L21" s="84"/>
      <c r="M21" s="28"/>
    </row>
    <row r="22" spans="1:13" ht="13.95" customHeight="1" x14ac:dyDescent="0.3">
      <c r="A22" s="49" t="s">
        <v>22</v>
      </c>
      <c r="B22" s="3">
        <v>4750</v>
      </c>
      <c r="C22" s="3">
        <v>30</v>
      </c>
      <c r="D22" s="3">
        <v>11</v>
      </c>
      <c r="E22" s="4">
        <f t="shared" si="2"/>
        <v>46.796969696969697</v>
      </c>
      <c r="F22" s="23">
        <v>15443</v>
      </c>
      <c r="G22" s="11">
        <v>0.06</v>
      </c>
      <c r="H22" s="26">
        <f>E22*1.06</f>
        <v>49.604787878787882</v>
      </c>
      <c r="I22" s="29">
        <f>H22*12*30</f>
        <v>17857.723636363637</v>
      </c>
      <c r="J22" s="64">
        <f t="shared" si="1"/>
        <v>1488.1436363636365</v>
      </c>
      <c r="K22" s="98">
        <v>1490</v>
      </c>
      <c r="L22" s="86">
        <v>12960</v>
      </c>
      <c r="M22" s="28">
        <v>1080</v>
      </c>
    </row>
    <row r="23" spans="1:13" ht="13.95" customHeight="1" x14ac:dyDescent="0.3">
      <c r="A23" s="49" t="s">
        <v>23</v>
      </c>
      <c r="B23" s="3">
        <v>7050</v>
      </c>
      <c r="C23" s="3">
        <v>30</v>
      </c>
      <c r="D23" s="3">
        <v>11</v>
      </c>
      <c r="E23" s="4">
        <f t="shared" si="2"/>
        <v>0</v>
      </c>
      <c r="F23" s="5">
        <v>0</v>
      </c>
      <c r="G23" s="11">
        <v>0.06</v>
      </c>
      <c r="H23" s="26">
        <f>E23*1.06</f>
        <v>0</v>
      </c>
      <c r="I23" s="29">
        <f>H23*12*30</f>
        <v>0</v>
      </c>
      <c r="J23" s="64">
        <f t="shared" si="1"/>
        <v>0</v>
      </c>
      <c r="K23" s="97"/>
      <c r="L23" s="84"/>
      <c r="M23" s="28">
        <f>L23/12</f>
        <v>0</v>
      </c>
    </row>
    <row r="24" spans="1:13" ht="13.95" customHeight="1" x14ac:dyDescent="0.3">
      <c r="A24" s="49" t="s">
        <v>24</v>
      </c>
      <c r="B24" s="3">
        <v>4850</v>
      </c>
      <c r="C24" s="3">
        <v>30</v>
      </c>
      <c r="D24" s="3">
        <v>11</v>
      </c>
      <c r="E24" s="4">
        <f t="shared" si="2"/>
        <v>22.84242424242424</v>
      </c>
      <c r="F24" s="5">
        <v>7538</v>
      </c>
      <c r="G24" s="11">
        <v>0.06</v>
      </c>
      <c r="H24" s="26">
        <f>E24*1.06</f>
        <v>24.212969696969697</v>
      </c>
      <c r="I24" s="29">
        <f t="shared" si="3"/>
        <v>8716.6690909090921</v>
      </c>
      <c r="J24" s="64">
        <f t="shared" si="1"/>
        <v>726.38909090909101</v>
      </c>
      <c r="K24" s="97">
        <v>730</v>
      </c>
      <c r="L24" s="84">
        <v>4320</v>
      </c>
      <c r="M24" s="28">
        <v>360</v>
      </c>
    </row>
    <row r="25" spans="1:13" ht="13.95" customHeight="1" x14ac:dyDescent="0.3">
      <c r="A25" s="54" t="s">
        <v>44</v>
      </c>
      <c r="B25" s="3">
        <v>4905</v>
      </c>
      <c r="C25" s="3">
        <v>30</v>
      </c>
      <c r="D25" s="3">
        <v>11</v>
      </c>
      <c r="E25" s="4">
        <f t="shared" si="2"/>
        <v>145.45454545454547</v>
      </c>
      <c r="F25" s="24">
        <v>48000</v>
      </c>
      <c r="G25" s="11">
        <v>0</v>
      </c>
      <c r="H25" s="26">
        <f>E25*1</f>
        <v>145.45454545454547</v>
      </c>
      <c r="I25" s="34">
        <v>36000</v>
      </c>
      <c r="J25" s="64">
        <f t="shared" si="1"/>
        <v>3000</v>
      </c>
      <c r="K25" s="96">
        <v>3000</v>
      </c>
      <c r="L25" s="85">
        <v>36000</v>
      </c>
      <c r="M25" s="35">
        <v>3000</v>
      </c>
    </row>
    <row r="26" spans="1:13" ht="13.95" customHeight="1" x14ac:dyDescent="0.3">
      <c r="A26" s="54" t="s">
        <v>25</v>
      </c>
      <c r="B26" s="3">
        <v>4915</v>
      </c>
      <c r="C26" s="3">
        <v>30</v>
      </c>
      <c r="D26" s="3">
        <v>11</v>
      </c>
      <c r="E26" s="4">
        <f t="shared" si="2"/>
        <v>36.363636363636367</v>
      </c>
      <c r="F26" s="24">
        <v>12000</v>
      </c>
      <c r="G26" s="11">
        <v>0</v>
      </c>
      <c r="H26" s="26">
        <f>E26</f>
        <v>36.363636363636367</v>
      </c>
      <c r="I26" s="34">
        <v>9000</v>
      </c>
      <c r="J26" s="64">
        <f t="shared" si="1"/>
        <v>750</v>
      </c>
      <c r="K26" s="96">
        <v>750</v>
      </c>
      <c r="L26" s="85">
        <v>9000</v>
      </c>
      <c r="M26" s="35">
        <v>750</v>
      </c>
    </row>
    <row r="27" spans="1:13" ht="13.95" customHeight="1" x14ac:dyDescent="0.3">
      <c r="A27" s="51" t="s">
        <v>26</v>
      </c>
      <c r="B27" s="8"/>
      <c r="C27" s="3"/>
      <c r="D27" s="3"/>
      <c r="E27" s="4"/>
      <c r="F27" s="5"/>
      <c r="G27" s="11"/>
      <c r="H27" s="26"/>
      <c r="I27" s="29"/>
      <c r="J27" s="64"/>
      <c r="K27" s="97"/>
      <c r="L27" s="84"/>
      <c r="M27" s="28">
        <f>L27/12</f>
        <v>0</v>
      </c>
    </row>
    <row r="28" spans="1:13" ht="13.95" customHeight="1" x14ac:dyDescent="0.3">
      <c r="A28" s="49" t="s">
        <v>27</v>
      </c>
      <c r="B28" s="3">
        <v>5001</v>
      </c>
      <c r="C28" s="3">
        <v>30</v>
      </c>
      <c r="D28" s="3">
        <v>11</v>
      </c>
      <c r="E28" s="4">
        <f t="shared" si="2"/>
        <v>268.53939393939396</v>
      </c>
      <c r="F28" s="5">
        <v>88618</v>
      </c>
      <c r="G28" s="11">
        <v>0.1</v>
      </c>
      <c r="H28" s="26">
        <f>E28*1.1</f>
        <v>295.39333333333337</v>
      </c>
      <c r="I28" s="29">
        <f t="shared" si="3"/>
        <v>106341.6</v>
      </c>
      <c r="J28" s="64">
        <f t="shared" si="1"/>
        <v>8861.8000000000011</v>
      </c>
      <c r="K28" s="97">
        <v>8865</v>
      </c>
      <c r="L28" s="84">
        <v>91560</v>
      </c>
      <c r="M28" s="28">
        <v>7630</v>
      </c>
    </row>
    <row r="29" spans="1:13" ht="13.95" customHeight="1" x14ac:dyDescent="0.3">
      <c r="A29" s="49" t="s">
        <v>28</v>
      </c>
      <c r="B29" s="3">
        <v>5099</v>
      </c>
      <c r="C29" s="3">
        <v>30</v>
      </c>
      <c r="D29" s="3">
        <v>11</v>
      </c>
      <c r="E29" s="4">
        <f t="shared" si="2"/>
        <v>6.666666666666667</v>
      </c>
      <c r="F29" s="23">
        <v>2200</v>
      </c>
      <c r="G29" s="11">
        <v>0.06</v>
      </c>
      <c r="H29" s="26">
        <f>E29*1.06</f>
        <v>7.0666666666666673</v>
      </c>
      <c r="I29" s="29">
        <f t="shared" si="3"/>
        <v>2544.0000000000005</v>
      </c>
      <c r="J29" s="64">
        <f t="shared" si="1"/>
        <v>212.00000000000003</v>
      </c>
      <c r="K29" s="97">
        <v>215</v>
      </c>
      <c r="L29" s="84">
        <v>4200</v>
      </c>
      <c r="M29" s="28">
        <v>350</v>
      </c>
    </row>
    <row r="30" spans="1:13" ht="13.95" customHeight="1" x14ac:dyDescent="0.3">
      <c r="A30" s="49" t="s">
        <v>29</v>
      </c>
      <c r="B30" s="3">
        <v>5050</v>
      </c>
      <c r="C30" s="3">
        <v>30</v>
      </c>
      <c r="D30" s="3">
        <v>11</v>
      </c>
      <c r="E30" s="4">
        <f t="shared" si="2"/>
        <v>5.4242424242424239</v>
      </c>
      <c r="F30" s="5">
        <v>1790</v>
      </c>
      <c r="G30" s="11">
        <v>0.06</v>
      </c>
      <c r="H30" s="26">
        <f>E30*1.06</f>
        <v>5.74969696969697</v>
      </c>
      <c r="I30" s="29">
        <f>H30*12*30</f>
        <v>2069.8909090909092</v>
      </c>
      <c r="J30" s="64">
        <f t="shared" si="1"/>
        <v>172.4909090909091</v>
      </c>
      <c r="K30" s="97">
        <v>175</v>
      </c>
      <c r="L30" s="84">
        <v>1800</v>
      </c>
      <c r="M30" s="28">
        <v>150</v>
      </c>
    </row>
    <row r="31" spans="1:13" ht="13.95" customHeight="1" x14ac:dyDescent="0.3">
      <c r="A31" s="49" t="s">
        <v>30</v>
      </c>
      <c r="B31" s="3">
        <v>5060</v>
      </c>
      <c r="C31" s="3">
        <v>30</v>
      </c>
      <c r="D31" s="3">
        <v>11</v>
      </c>
      <c r="E31" s="4">
        <f t="shared" si="2"/>
        <v>5.4545454545454541</v>
      </c>
      <c r="F31" s="24">
        <v>1800</v>
      </c>
      <c r="G31" s="11">
        <v>0.06</v>
      </c>
      <c r="H31" s="26">
        <f>E31*1.06</f>
        <v>5.7818181818181813</v>
      </c>
      <c r="I31" s="29">
        <f t="shared" si="3"/>
        <v>2081.454545454545</v>
      </c>
      <c r="J31" s="64">
        <f t="shared" si="1"/>
        <v>173.45454545454541</v>
      </c>
      <c r="K31" s="97">
        <v>170</v>
      </c>
      <c r="L31" s="84">
        <v>1500</v>
      </c>
      <c r="M31" s="28">
        <v>125</v>
      </c>
    </row>
    <row r="32" spans="1:13" ht="13.95" customHeight="1" x14ac:dyDescent="0.3">
      <c r="A32" s="76" t="s">
        <v>31</v>
      </c>
      <c r="B32" s="3">
        <v>5010</v>
      </c>
      <c r="C32" s="3">
        <v>30</v>
      </c>
      <c r="D32" s="3">
        <v>11</v>
      </c>
      <c r="E32" s="4">
        <f>F32/D32/C32</f>
        <v>181.81818181818184</v>
      </c>
      <c r="F32" s="23">
        <v>60000</v>
      </c>
      <c r="G32" s="11">
        <v>0</v>
      </c>
      <c r="H32" s="26">
        <f>E32*1</f>
        <v>181.81818181818184</v>
      </c>
      <c r="I32" s="29">
        <v>60000</v>
      </c>
      <c r="J32" s="64">
        <f t="shared" si="1"/>
        <v>5000</v>
      </c>
      <c r="K32" s="98">
        <v>5000</v>
      </c>
      <c r="L32" s="86">
        <v>54000</v>
      </c>
      <c r="M32" s="28">
        <v>4500</v>
      </c>
    </row>
    <row r="33" spans="1:13" ht="13.95" customHeight="1" x14ac:dyDescent="0.3">
      <c r="A33" s="49" t="s">
        <v>32</v>
      </c>
      <c r="B33" s="3">
        <v>5100</v>
      </c>
      <c r="C33" s="3">
        <v>30</v>
      </c>
      <c r="D33" s="3">
        <v>11</v>
      </c>
      <c r="E33" s="4">
        <f t="shared" si="2"/>
        <v>591.45757575757568</v>
      </c>
      <c r="F33" s="5">
        <v>195181</v>
      </c>
      <c r="G33" s="12">
        <v>0.06</v>
      </c>
      <c r="H33" s="26">
        <f t="shared" ref="H33:H38" si="4">E33*1.06</f>
        <v>626.94503030303031</v>
      </c>
      <c r="I33" s="29">
        <f>H33*12*30</f>
        <v>225700.21090909091</v>
      </c>
      <c r="J33" s="64">
        <f t="shared" si="1"/>
        <v>18808.35090909091</v>
      </c>
      <c r="K33" s="97">
        <v>18800</v>
      </c>
      <c r="L33" s="84">
        <v>214200</v>
      </c>
      <c r="M33" s="28">
        <v>17850</v>
      </c>
    </row>
    <row r="34" spans="1:13" ht="13.95" customHeight="1" x14ac:dyDescent="0.3">
      <c r="A34" s="49" t="s">
        <v>33</v>
      </c>
      <c r="B34" s="3">
        <v>5300</v>
      </c>
      <c r="C34" s="3">
        <v>30</v>
      </c>
      <c r="D34" s="3">
        <v>11</v>
      </c>
      <c r="E34" s="4">
        <f t="shared" si="2"/>
        <v>0.45454545454545453</v>
      </c>
      <c r="F34" s="5">
        <v>150</v>
      </c>
      <c r="G34" s="12">
        <v>0.06</v>
      </c>
      <c r="H34" s="26">
        <f t="shared" si="4"/>
        <v>0.48181818181818181</v>
      </c>
      <c r="I34" s="29">
        <f t="shared" si="3"/>
        <v>173.45454545454544</v>
      </c>
      <c r="J34" s="64">
        <f t="shared" si="1"/>
        <v>14.454545454545453</v>
      </c>
      <c r="K34" s="97">
        <v>15</v>
      </c>
      <c r="L34" s="84">
        <v>180</v>
      </c>
      <c r="M34" s="28">
        <v>15</v>
      </c>
    </row>
    <row r="35" spans="1:13" ht="13.95" customHeight="1" x14ac:dyDescent="0.3">
      <c r="A35" s="49" t="s">
        <v>34</v>
      </c>
      <c r="B35" s="3">
        <v>5655</v>
      </c>
      <c r="C35" s="3">
        <v>30</v>
      </c>
      <c r="D35" s="3">
        <v>11</v>
      </c>
      <c r="E35" s="4">
        <f t="shared" si="2"/>
        <v>1.896969696969697</v>
      </c>
      <c r="F35" s="5">
        <v>626</v>
      </c>
      <c r="G35" s="12">
        <v>0.06</v>
      </c>
      <c r="H35" s="26">
        <f t="shared" si="4"/>
        <v>2.010787878787879</v>
      </c>
      <c r="I35" s="29">
        <f t="shared" si="3"/>
        <v>723.88363636363647</v>
      </c>
      <c r="J35" s="64">
        <f t="shared" si="1"/>
        <v>60.323636363636375</v>
      </c>
      <c r="K35" s="97">
        <v>60</v>
      </c>
      <c r="L35" s="84">
        <v>696</v>
      </c>
      <c r="M35" s="28">
        <v>58</v>
      </c>
    </row>
    <row r="36" spans="1:13" ht="13.95" customHeight="1" x14ac:dyDescent="0.3">
      <c r="A36" s="49" t="s">
        <v>35</v>
      </c>
      <c r="B36" s="3">
        <v>5210</v>
      </c>
      <c r="C36" s="3">
        <v>30</v>
      </c>
      <c r="D36" s="3">
        <v>11</v>
      </c>
      <c r="E36" s="4">
        <f t="shared" si="2"/>
        <v>0</v>
      </c>
      <c r="F36" s="5">
        <v>0</v>
      </c>
      <c r="G36" s="12">
        <v>0</v>
      </c>
      <c r="H36" s="26">
        <f t="shared" si="4"/>
        <v>0</v>
      </c>
      <c r="I36" s="29">
        <f t="shared" si="3"/>
        <v>0</v>
      </c>
      <c r="J36" s="64">
        <f t="shared" si="1"/>
        <v>0</v>
      </c>
      <c r="K36" s="97"/>
      <c r="L36" s="84"/>
      <c r="M36" s="28">
        <f>L36/12</f>
        <v>0</v>
      </c>
    </row>
    <row r="37" spans="1:13" ht="13.95" customHeight="1" x14ac:dyDescent="0.3">
      <c r="A37" s="49" t="s">
        <v>36</v>
      </c>
      <c r="B37" s="3">
        <v>5450</v>
      </c>
      <c r="C37" s="3">
        <v>30</v>
      </c>
      <c r="D37" s="3">
        <v>11</v>
      </c>
      <c r="E37" s="4">
        <f t="shared" si="2"/>
        <v>1.3575757575757577</v>
      </c>
      <c r="F37" s="5">
        <v>448</v>
      </c>
      <c r="G37" s="12">
        <v>0.06</v>
      </c>
      <c r="H37" s="26">
        <f t="shared" si="4"/>
        <v>1.4390303030303031</v>
      </c>
      <c r="I37" s="92">
        <f t="shared" si="3"/>
        <v>518.05090909090916</v>
      </c>
      <c r="J37" s="64">
        <f t="shared" si="1"/>
        <v>43.170909090909099</v>
      </c>
      <c r="K37" s="97">
        <v>45</v>
      </c>
      <c r="L37" s="49">
        <v>864</v>
      </c>
      <c r="M37" s="28">
        <v>72</v>
      </c>
    </row>
    <row r="38" spans="1:13" ht="13.95" customHeight="1" x14ac:dyDescent="0.3">
      <c r="A38" s="49" t="s">
        <v>37</v>
      </c>
      <c r="B38" s="3">
        <v>5800</v>
      </c>
      <c r="C38" s="3">
        <v>30</v>
      </c>
      <c r="D38" s="3">
        <v>11</v>
      </c>
      <c r="E38" s="4">
        <f t="shared" si="2"/>
        <v>2.3212121212121213</v>
      </c>
      <c r="F38" s="5">
        <v>766</v>
      </c>
      <c r="G38" s="12">
        <v>0.06</v>
      </c>
      <c r="H38" s="26">
        <f t="shared" si="4"/>
        <v>2.4604848484848487</v>
      </c>
      <c r="I38" s="95">
        <f t="shared" si="3"/>
        <v>885.77454545454555</v>
      </c>
      <c r="J38" s="6">
        <f t="shared" si="1"/>
        <v>73.814545454545467</v>
      </c>
      <c r="K38" s="97">
        <v>75</v>
      </c>
      <c r="L38" s="77">
        <v>780</v>
      </c>
      <c r="M38" s="90">
        <v>65</v>
      </c>
    </row>
    <row r="39" spans="1:13" ht="13.95" customHeight="1" thickBot="1" x14ac:dyDescent="0.35">
      <c r="A39" s="51" t="s">
        <v>38</v>
      </c>
      <c r="B39" s="8"/>
      <c r="C39" s="3"/>
      <c r="D39" s="3"/>
      <c r="E39" s="4"/>
      <c r="F39" s="10">
        <f>SUM(F8:F38)</f>
        <v>679750</v>
      </c>
      <c r="G39" s="12"/>
      <c r="H39" s="27">
        <f t="shared" ref="H39:M39" si="5">SUM(H8:H38)</f>
        <v>2170.3773333333338</v>
      </c>
      <c r="I39" s="37">
        <f t="shared" si="5"/>
        <v>754063.11272727279</v>
      </c>
      <c r="J39" s="80">
        <f t="shared" si="5"/>
        <v>62838.59272727272</v>
      </c>
      <c r="K39" s="99">
        <f t="shared" si="5"/>
        <v>62860</v>
      </c>
      <c r="L39" s="59">
        <f t="shared" si="5"/>
        <v>693240</v>
      </c>
      <c r="M39" s="91">
        <f t="shared" si="5"/>
        <v>57770</v>
      </c>
    </row>
    <row r="40" spans="1:13" ht="13.95" customHeight="1" thickBot="1" x14ac:dyDescent="0.35">
      <c r="A40" s="49" t="s">
        <v>43</v>
      </c>
      <c r="B40" s="3"/>
      <c r="C40" s="3"/>
      <c r="D40" s="3"/>
      <c r="E40" s="4"/>
      <c r="F40" s="5"/>
      <c r="G40" s="12"/>
      <c r="H40" s="26">
        <f>H4+H39</f>
        <v>120.37733333333381</v>
      </c>
      <c r="I40" s="37">
        <f>I6-I39</f>
        <v>37936.88727272721</v>
      </c>
      <c r="J40" s="80">
        <f>J6-J39</f>
        <v>3161.4072727272796</v>
      </c>
      <c r="K40" s="100">
        <f>K6-K39</f>
        <v>3140</v>
      </c>
      <c r="L40" s="87">
        <f t="shared" ref="L40:M40" si="6">L6-L39</f>
        <v>44760</v>
      </c>
      <c r="M40" s="68">
        <f t="shared" si="6"/>
        <v>3730</v>
      </c>
    </row>
    <row r="41" spans="1:13" ht="13.95" customHeight="1" thickBot="1" x14ac:dyDescent="0.4">
      <c r="A41" s="55" t="s">
        <v>39</v>
      </c>
      <c r="B41" s="14"/>
      <c r="C41" s="15"/>
      <c r="D41" s="15"/>
      <c r="E41" s="16"/>
      <c r="F41" s="16"/>
      <c r="G41" s="2"/>
      <c r="H41" s="56">
        <v>9.6199999999999992</v>
      </c>
    </row>
    <row r="42" spans="1:13" ht="13.95" customHeight="1" x14ac:dyDescent="0.35">
      <c r="A42" s="55" t="s">
        <v>45</v>
      </c>
      <c r="B42" s="14"/>
      <c r="C42" s="15"/>
      <c r="D42" s="15"/>
      <c r="E42" s="16"/>
      <c r="F42" s="16"/>
      <c r="G42" s="2"/>
      <c r="H42" s="57">
        <f>SUM(H40:H41)</f>
        <v>129.99733333333381</v>
      </c>
      <c r="I42" s="60" t="s">
        <v>47</v>
      </c>
      <c r="J42" s="67"/>
      <c r="K42" s="120">
        <v>2075</v>
      </c>
    </row>
    <row r="43" spans="1:13" ht="13.95" customHeight="1" x14ac:dyDescent="0.35">
      <c r="A43" s="55" t="s">
        <v>40</v>
      </c>
      <c r="B43" s="14"/>
      <c r="C43" s="15"/>
      <c r="D43" s="15"/>
      <c r="E43" s="16"/>
      <c r="F43" s="16"/>
      <c r="G43" s="2"/>
      <c r="H43" s="50">
        <v>2050</v>
      </c>
      <c r="I43" s="61" t="s">
        <v>48</v>
      </c>
      <c r="K43" s="121">
        <f>36000/12/30</f>
        <v>100</v>
      </c>
    </row>
    <row r="44" spans="1:13" ht="13.95" customHeight="1" x14ac:dyDescent="0.35">
      <c r="A44" s="58" t="s">
        <v>41</v>
      </c>
      <c r="B44" s="17"/>
      <c r="C44" s="18"/>
      <c r="D44" s="18"/>
      <c r="E44" s="19"/>
      <c r="F44" s="19"/>
      <c r="G44" s="20"/>
      <c r="H44" s="52">
        <f>H42+H43</f>
        <v>2179.9973333333337</v>
      </c>
      <c r="I44" s="61" t="s">
        <v>49</v>
      </c>
      <c r="K44" s="122">
        <v>25</v>
      </c>
    </row>
    <row r="45" spans="1:13" ht="13.95" customHeight="1" thickBot="1" x14ac:dyDescent="0.4">
      <c r="A45" s="51" t="s">
        <v>58</v>
      </c>
      <c r="B45" s="7"/>
      <c r="C45" s="15"/>
      <c r="D45" s="15"/>
      <c r="E45" s="16"/>
      <c r="F45" s="16"/>
      <c r="G45" s="20"/>
      <c r="H45" s="109">
        <v>2200</v>
      </c>
      <c r="I45" s="62"/>
      <c r="J45" s="63"/>
      <c r="K45" s="123">
        <f>SUM(K42:K44)</f>
        <v>2200</v>
      </c>
    </row>
    <row r="46" spans="1:13" ht="15" thickBot="1" x14ac:dyDescent="0.35">
      <c r="A46" s="114" t="s">
        <v>46</v>
      </c>
      <c r="B46" s="115"/>
      <c r="C46" s="115"/>
      <c r="D46" s="115"/>
      <c r="E46" s="116"/>
      <c r="F46" s="116"/>
      <c r="G46" s="115"/>
      <c r="H46" s="117">
        <f>(H45-H43)/H43</f>
        <v>7.3170731707317069E-2</v>
      </c>
      <c r="K46" s="69"/>
    </row>
    <row r="47" spans="1:13" ht="15" thickBot="1" x14ac:dyDescent="0.35">
      <c r="A47" s="118" t="s">
        <v>60</v>
      </c>
      <c r="B47" s="110"/>
      <c r="C47" s="110"/>
      <c r="D47" s="110"/>
      <c r="E47" s="111"/>
      <c r="F47" s="112"/>
      <c r="G47" s="110"/>
      <c r="H47" s="113"/>
      <c r="I47" s="119"/>
      <c r="J47" s="25"/>
    </row>
    <row r="48" spans="1:13" x14ac:dyDescent="0.3">
      <c r="F48" s="22"/>
    </row>
    <row r="49" spans="6:6" x14ac:dyDescent="0.3">
      <c r="F49" s="22"/>
    </row>
    <row r="50" spans="6:6" x14ac:dyDescent="0.3">
      <c r="F50" s="22"/>
    </row>
    <row r="51" spans="6:6" x14ac:dyDescent="0.3">
      <c r="F51" s="22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2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Graeme Odell</dc:creator>
  <cp:lastModifiedBy>Graeme Odell</cp:lastModifiedBy>
  <cp:lastPrinted>2024-05-15T01:57:18Z</cp:lastPrinted>
  <dcterms:created xsi:type="dcterms:W3CDTF">2023-05-30T05:22:20Z</dcterms:created>
  <dcterms:modified xsi:type="dcterms:W3CDTF">2024-05-15T02:04:25Z</dcterms:modified>
</cp:coreProperties>
</file>